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f8f9c5e12d087402/Desktop/Year End 2024 2025/"/>
    </mc:Choice>
  </mc:AlternateContent>
  <xr:revisionPtr revIDLastSave="166" documentId="8_{5051AAD2-6AA4-4DF0-818B-4F69450EF11D}" xr6:coauthVersionLast="47" xr6:coauthVersionMax="47" xr10:uidLastSave="{9A18FFFC-B18E-4C92-82D1-AB6DCA337794}"/>
  <bookViews>
    <workbookView xWindow="-108" yWindow="-108" windowWidth="23256" windowHeight="12576" tabRatio="874" activeTab="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0" l="1"/>
  <c r="C31" i="10"/>
  <c r="D27" i="10"/>
  <c r="D30" i="10"/>
  <c r="C29" i="10"/>
  <c r="B16" i="10"/>
  <c r="E34" i="11"/>
  <c r="C34" i="11"/>
  <c r="C40" i="11"/>
  <c r="B40" i="11"/>
  <c r="D39" i="11"/>
  <c r="D38" i="11"/>
  <c r="D37" i="11"/>
  <c r="C13" i="13"/>
  <c r="D13" i="13"/>
  <c r="D40" i="11" l="1"/>
  <c r="F20" i="14"/>
  <c r="F17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1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29" i="10"/>
  <c r="D28" i="10"/>
  <c r="D26" i="10"/>
  <c r="D25" i="10"/>
  <c r="D24" i="10"/>
  <c r="D23" i="10"/>
  <c r="D22" i="10"/>
  <c r="D21" i="10"/>
  <c r="D20" i="10"/>
  <c r="D19" i="10"/>
  <c r="D18" i="10"/>
  <c r="D17" i="10"/>
  <c r="D16" i="10"/>
  <c r="D31" i="10" s="1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<sst xmlns="http://schemas.openxmlformats.org/spreadsheetml/2006/main" count="175" uniqueCount="96">
  <si>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</si>
  <si>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</si>
  <si>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</si>
  <si>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</si>
  <si>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</si>
  <si>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</si>
  <si>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</si>
  <si>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</si>
  <si>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</si>
  <si>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</si>
  <si>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</si>
  <si>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</si>
  <si>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</si>
  <si>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</si>
  <si>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</si>
  <si>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</si>
  <si>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</si>
  <si>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</si>
  <si>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</si>
  <si>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</si>
  <si>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</si>
  <si>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</si>
  <si>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</si>
  <si>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</si>
  <si>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</si>
  <si>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</si>
  <si>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</si>
  <si>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</si>
  <si>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</si>
  <si>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</si>
  <si>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</si>
  <si>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</si>
  <si>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</si>
  <si>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</si>
  <si>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</si>
  <si>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</si>
  <si>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</si>
  <si>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</si>
  <si>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</si>
  <si>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</si>
  <si>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</si>
  <si>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</si>
  <si>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</si>
  <si>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</si>
  <si>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</si>
  <si>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</si>
  <si>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</si>
  <si>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</si>
  <si>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</si>
  <si>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</si>
  <si>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</si>
  <si>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</si>
  <si>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</si>
  <si>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</si>
  <si>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</si>
  <si>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</si>
  <si>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</si>
  <si>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</si>
  <si>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</si>
  <si>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</si>
  <si>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</si>
  <si>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</si>
  <si>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</si>
  <si>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</si>
  <si>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</si>
  <si>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Clerk salary increase</t>
  </si>
  <si>
    <t>HMRC NI and TAX employer increase due to clerk salary increase</t>
  </si>
  <si>
    <t>Clerk joined pension scheme</t>
  </si>
  <si>
    <t>Less VAT on payments than 23/24</t>
  </si>
  <si>
    <t>Less VAT on payments</t>
  </si>
  <si>
    <t>reduced mileage and expenses for clerk compared to 23/24</t>
  </si>
  <si>
    <t>Reduced postage and administartion costs on 23/24, more items emailed electonically</t>
  </si>
  <si>
    <t>Less training costs in  24/25</t>
  </si>
  <si>
    <t>meeting rent costs increased</t>
  </si>
  <si>
    <t>Insurance increase</t>
  </si>
  <si>
    <t>Audit fee increase</t>
  </si>
  <si>
    <t>No new assets purchased in 24/25 compared to 23/24</t>
  </si>
  <si>
    <t>Increase in community grants donated</t>
  </si>
  <si>
    <t>higher LMP costs due to contractor charges increase</t>
  </si>
  <si>
    <t>Subscriptions less as not all due yearly, some every 2 years such as interenet security</t>
  </si>
  <si>
    <t>website costs increased</t>
  </si>
  <si>
    <t>Bin emptying costs increased</t>
  </si>
  <si>
    <t>No NDP costs as now complete</t>
  </si>
  <si>
    <t>Increased costs due to the plannning appliaction and surveys completed for the skatepark project</t>
  </si>
  <si>
    <t>Increase in bank charges</t>
  </si>
  <si>
    <t>Financial software increase in charges</t>
  </si>
  <si>
    <t>Cemetery</t>
  </si>
  <si>
    <t>Parking / speeding in Village</t>
  </si>
  <si>
    <t>Financial reserves</t>
  </si>
  <si>
    <t>Playing Field</t>
  </si>
  <si>
    <t>Total expenditure or payments made to and on behalf of all employees.  Include gross salaries and wages, employers NI contributions, employers pension contributions, gratuities and severance payments.</t>
  </si>
  <si>
    <t>Increase in contractor LMP payments</t>
  </si>
  <si>
    <t>Less Misc. income received</t>
  </si>
  <si>
    <t>Higher interest on bank account</t>
  </si>
  <si>
    <t>Allotments</t>
  </si>
  <si>
    <t>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</si>
</sst>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7" fillId="0" borderId="3" xfId="0" applyFont="1" applyBorder="1"/>
    <xf numFmtId="0" fontId="8" fillId="0" borderId="2" xfId="0" applyFont="1" applyBorder="1"/>
    <xf numFmtId="0" fontId="8" fillId="0" borderId="3" xfId="0" applyFont="1" applyBorder="1"/>
    <xf numFmtId="0" fontId="7" fillId="0" borderId="2" xfId="0" applyFont="1" applyBorder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7" workbookViewId="0">
      <selection activeCell="I10" sqref="I10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62</v>
      </c>
    </row>
    <row r="3" spans="2:10" ht="15" customHeight="1" x14ac:dyDescent="0.3">
      <c r="B3" s="81" t="s">
        <v>35</v>
      </c>
      <c r="C3" s="82"/>
      <c r="D3" s="82"/>
      <c r="E3" s="82"/>
      <c r="F3" s="82"/>
      <c r="G3" s="82"/>
      <c r="H3" s="82"/>
      <c r="I3" s="82"/>
    </row>
    <row r="4" spans="2:10" ht="15" customHeight="1" thickBot="1" x14ac:dyDescent="0.35"/>
    <row r="5" spans="2:10" ht="15" customHeight="1" x14ac:dyDescent="0.3">
      <c r="B5" s="27"/>
      <c r="C5" s="80" t="s">
        <v>13</v>
      </c>
      <c r="D5" s="80"/>
      <c r="E5" s="47"/>
      <c r="F5" s="47"/>
      <c r="G5" s="47"/>
      <c r="H5" s="47"/>
      <c r="I5" s="37" t="s">
        <v>14</v>
      </c>
      <c r="J5" s="42" t="s">
        <v>39</v>
      </c>
    </row>
    <row r="6" spans="2:10" ht="28.8" x14ac:dyDescent="0.3">
      <c r="B6" s="28"/>
      <c r="C6" s="29">
        <v>45382</v>
      </c>
      <c r="D6" s="29">
        <v>45747</v>
      </c>
      <c r="E6" s="48" t="s">
        <v>40</v>
      </c>
      <c r="F6" s="48" t="s">
        <v>41</v>
      </c>
      <c r="G6" s="48"/>
      <c r="H6" s="48"/>
      <c r="I6" s="38" t="s">
        <v>34</v>
      </c>
      <c r="J6" s="43"/>
    </row>
    <row r="7" spans="2:10" s="21" customFormat="1" ht="28.8" x14ac:dyDescent="0.3">
      <c r="B7" s="30" t="s">
        <v>15</v>
      </c>
      <c r="C7" s="68">
        <v>56960</v>
      </c>
      <c r="D7" s="68">
        <v>47389</v>
      </c>
      <c r="E7" s="55"/>
      <c r="F7" s="55"/>
      <c r="G7" s="50"/>
      <c r="H7" s="50"/>
      <c r="I7" s="39" t="s">
        <v>33</v>
      </c>
      <c r="J7" s="44"/>
    </row>
    <row r="8" spans="2:10" s="21" customFormat="1" ht="28.8" x14ac:dyDescent="0.3">
      <c r="B8" s="30" t="s">
        <v>16</v>
      </c>
      <c r="C8" s="68">
        <v>26250</v>
      </c>
      <c r="D8" s="68">
        <v>28875</v>
      </c>
      <c r="E8" s="50">
        <f>D8-C8</f>
        <v>2625</v>
      </c>
      <c r="F8" s="49">
        <f>IF(AND(C8=0,D8=0),0,IF(C8=0,1,IF(D8=0,-1,(D8-C8)/C8)))</f>
        <v>0.1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18</v>
      </c>
      <c r="C9" s="68">
        <v>17095</v>
      </c>
      <c r="D9" s="68">
        <v>12680</v>
      </c>
      <c r="E9" s="50">
        <f t="shared" ref="E9:E12" si="0">D9-C9</f>
        <v>-4415</v>
      </c>
      <c r="F9" s="49">
        <f t="shared" ref="F9:F12" si="1">IF(AND(C9=0,D9=0),0,IF(C9=0,1,IF(D9=0,-1,(D9-C9)/C9)))</f>
        <v>-0.25826264989763087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20</v>
      </c>
      <c r="C10" s="68">
        <v>18724</v>
      </c>
      <c r="D10" s="68">
        <v>22670</v>
      </c>
      <c r="E10" s="50">
        <f t="shared" si="0"/>
        <v>3946</v>
      </c>
      <c r="F10" s="49">
        <f t="shared" si="1"/>
        <v>0.21074556718649862</v>
      </c>
      <c r="G10" s="34" t="str">
        <f t="shared" si="2"/>
        <v>No</v>
      </c>
      <c r="H10" s="34" t="str">
        <f t="shared" si="3"/>
        <v>Yes</v>
      </c>
      <c r="I10" s="39" t="s">
        <v>90</v>
      </c>
      <c r="J10" s="46" t="str">
        <f t="shared" ref="J10:J12" si="4">IF(ISBLANK(C10),"Enter figures",IF(G10="Yes","Please explain within the relevant tab",IF(H10="Yes","Please explain within the relevant tab","No explanation required")))</f>
        <v>Please explain within the relevant tab</v>
      </c>
    </row>
    <row r="11" spans="2:10" ht="28.8" x14ac:dyDescent="0.3">
      <c r="B11" s="31" t="s">
        <v>21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22</v>
      </c>
      <c r="J11" s="46" t="str">
        <f t="shared" si="4"/>
        <v>No explanation required</v>
      </c>
    </row>
    <row r="12" spans="2:10" ht="28.8" x14ac:dyDescent="0.3">
      <c r="B12" s="31" t="s">
        <v>23</v>
      </c>
      <c r="C12" s="68">
        <v>34192</v>
      </c>
      <c r="D12" s="68">
        <v>28287</v>
      </c>
      <c r="E12" s="50">
        <f t="shared" si="0"/>
        <v>-5905</v>
      </c>
      <c r="F12" s="49">
        <f t="shared" si="1"/>
        <v>-0.17270121665886756</v>
      </c>
      <c r="G12" s="34" t="str">
        <f t="shared" si="2"/>
        <v>No</v>
      </c>
      <c r="H12" s="34" t="str">
        <f t="shared" si="3"/>
        <v>Yes</v>
      </c>
      <c r="I12" s="39" t="s">
        <v>24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25</v>
      </c>
      <c r="C13" s="69">
        <f>C7+C8+C9-C10-C11-C12</f>
        <v>47389</v>
      </c>
      <c r="D13" s="69">
        <f>D7+D8+D9-D10-D11-D12</f>
        <v>37987</v>
      </c>
      <c r="E13" s="56"/>
      <c r="F13" s="56"/>
      <c r="G13" s="51"/>
      <c r="H13" s="51"/>
      <c r="I13" s="40" t="s">
        <v>26</v>
      </c>
      <c r="J13" s="46" t="s">
        <v>57</v>
      </c>
    </row>
    <row r="14" spans="2:10" ht="15" thickBot="1" x14ac:dyDescent="0.35">
      <c r="B14" s="23"/>
      <c r="C14" s="52" t="s">
        <v>49</v>
      </c>
      <c r="D14" s="52" t="s">
        <v>49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27</v>
      </c>
      <c r="C15" s="70">
        <v>47389</v>
      </c>
      <c r="D15" s="70">
        <v>37987</v>
      </c>
      <c r="E15" s="54"/>
      <c r="F15" s="57"/>
      <c r="G15" s="53"/>
      <c r="H15" s="53"/>
      <c r="I15" s="41" t="s">
        <v>28</v>
      </c>
      <c r="J15" s="45"/>
    </row>
    <row r="16" spans="2:10" ht="28.8" x14ac:dyDescent="0.3">
      <c r="B16" s="31" t="s">
        <v>29</v>
      </c>
      <c r="C16" s="68">
        <v>18228</v>
      </c>
      <c r="D16" s="68">
        <v>19083</v>
      </c>
      <c r="E16" s="50">
        <f>D16-C16</f>
        <v>855</v>
      </c>
      <c r="F16" s="49">
        <f t="shared" ref="F16:F17" si="5">IF(AND(C16=0,D16=0),0,IF(C16=0,1,IF(D16=0,-1,(D16-C16)/C16)))</f>
        <v>4.6905859117840683E-2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30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31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32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7" orientation="landscape" horizontalDpi="300" verticalDpi="3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2</v>
      </c>
    </row>
    <row r="3" spans="2:6" x14ac:dyDescent="0.3">
      <c r="B3" s="8"/>
    </row>
    <row r="4" spans="2:6" x14ac:dyDescent="0.3">
      <c r="B4" t="s">
        <v>50</v>
      </c>
      <c r="C4" s="36">
        <f>'Accounting Statement'!C8</f>
        <v>26250</v>
      </c>
      <c r="D4" t="s">
        <v>63</v>
      </c>
      <c r="E4" s="36">
        <f>'Accounting Statement'!D8</f>
        <v>28875</v>
      </c>
    </row>
    <row r="6" spans="2:6" x14ac:dyDescent="0.3">
      <c r="D6" t="s">
        <v>3</v>
      </c>
      <c r="E6" s="1">
        <f>E4-C4</f>
        <v>2625</v>
      </c>
    </row>
    <row r="7" spans="2:6" x14ac:dyDescent="0.3">
      <c r="D7" t="s">
        <v>36</v>
      </c>
      <c r="E7" s="6">
        <f>IF(AND(C4=0,E4=0),0,IF(C4=0,1,IF(E4=0,-1,(E4-C4)/C4)))</f>
        <v>0.1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5</v>
      </c>
    </row>
    <row r="10" spans="2:6" x14ac:dyDescent="0.3">
      <c r="B10" s="8"/>
    </row>
    <row r="11" spans="2:6" s="3" customFormat="1" ht="27.6" x14ac:dyDescent="0.3">
      <c r="B11" s="4" t="s">
        <v>51</v>
      </c>
      <c r="C11" s="4" t="s">
        <v>64</v>
      </c>
      <c r="D11" s="5" t="s">
        <v>3</v>
      </c>
      <c r="E11" s="86" t="s">
        <v>1</v>
      </c>
      <c r="F11" s="87"/>
    </row>
    <row r="12" spans="2:6" s="11" customFormat="1" x14ac:dyDescent="0.3">
      <c r="B12" s="12"/>
      <c r="C12" s="12"/>
      <c r="D12" s="13">
        <f t="shared" ref="D12:D25" si="0">C12-B12</f>
        <v>0</v>
      </c>
      <c r="E12" s="83"/>
      <c r="F12" s="84"/>
    </row>
    <row r="13" spans="2:6" s="11" customFormat="1" x14ac:dyDescent="0.3">
      <c r="B13" s="12"/>
      <c r="C13" s="12"/>
      <c r="D13" s="13">
        <f t="shared" si="0"/>
        <v>0</v>
      </c>
      <c r="E13" s="83"/>
      <c r="F13" s="84"/>
    </row>
    <row r="14" spans="2:6" s="11" customFormat="1" x14ac:dyDescent="0.3">
      <c r="B14" s="12"/>
      <c r="C14" s="12"/>
      <c r="D14" s="13">
        <f t="shared" si="0"/>
        <v>0</v>
      </c>
      <c r="E14" s="83"/>
      <c r="F14" s="84"/>
    </row>
    <row r="15" spans="2:6" s="11" customFormat="1" x14ac:dyDescent="0.3">
      <c r="B15" s="12"/>
      <c r="C15" s="12"/>
      <c r="D15" s="13">
        <f t="shared" si="0"/>
        <v>0</v>
      </c>
      <c r="E15" s="83"/>
      <c r="F15" s="84"/>
    </row>
    <row r="16" spans="2:6" s="11" customFormat="1" x14ac:dyDescent="0.3">
      <c r="B16" s="12"/>
      <c r="C16" s="12"/>
      <c r="D16" s="13">
        <f t="shared" si="0"/>
        <v>0</v>
      </c>
      <c r="E16" s="83"/>
      <c r="F16" s="84"/>
    </row>
    <row r="17" spans="1:8" s="11" customFormat="1" x14ac:dyDescent="0.3">
      <c r="B17" s="12"/>
      <c r="C17" s="12"/>
      <c r="D17" s="13">
        <f t="shared" si="0"/>
        <v>0</v>
      </c>
      <c r="E17" s="83"/>
      <c r="F17" s="84"/>
    </row>
    <row r="18" spans="1:8" s="11" customFormat="1" x14ac:dyDescent="0.3">
      <c r="B18" s="12"/>
      <c r="C18" s="12"/>
      <c r="D18" s="13">
        <f t="shared" si="0"/>
        <v>0</v>
      </c>
      <c r="E18" s="83"/>
      <c r="F18" s="84"/>
    </row>
    <row r="19" spans="1:8" s="11" customFormat="1" x14ac:dyDescent="0.3">
      <c r="B19" s="12"/>
      <c r="C19" s="12"/>
      <c r="D19" s="13">
        <f t="shared" si="0"/>
        <v>0</v>
      </c>
      <c r="E19" s="83"/>
      <c r="F19" s="84"/>
    </row>
    <row r="20" spans="1:8" s="11" customFormat="1" x14ac:dyDescent="0.3">
      <c r="B20" s="12"/>
      <c r="C20" s="12"/>
      <c r="D20" s="13">
        <f t="shared" si="0"/>
        <v>0</v>
      </c>
      <c r="E20" s="83"/>
      <c r="F20" s="84"/>
    </row>
    <row r="21" spans="1:8" s="11" customFormat="1" x14ac:dyDescent="0.3">
      <c r="B21" s="12"/>
      <c r="C21" s="12"/>
      <c r="D21" s="13">
        <f t="shared" si="0"/>
        <v>0</v>
      </c>
      <c r="E21" s="83"/>
      <c r="F21" s="84"/>
    </row>
    <row r="22" spans="1:8" s="11" customFormat="1" x14ac:dyDescent="0.3">
      <c r="B22" s="12"/>
      <c r="C22" s="12"/>
      <c r="D22" s="13">
        <f t="shared" si="0"/>
        <v>0</v>
      </c>
      <c r="E22" s="83"/>
      <c r="F22" s="84"/>
    </row>
    <row r="23" spans="1:8" s="11" customFormat="1" x14ac:dyDescent="0.3">
      <c r="B23" s="12"/>
      <c r="C23" s="12"/>
      <c r="D23" s="13">
        <f t="shared" si="0"/>
        <v>0</v>
      </c>
      <c r="E23" s="83"/>
      <c r="F23" s="84"/>
    </row>
    <row r="24" spans="1:8" s="11" customFormat="1" x14ac:dyDescent="0.3">
      <c r="B24" s="12"/>
      <c r="C24" s="12"/>
      <c r="D24" s="13">
        <f t="shared" si="0"/>
        <v>0</v>
      </c>
      <c r="E24" s="83"/>
      <c r="F24" s="84"/>
    </row>
    <row r="25" spans="1:8" s="11" customFormat="1" x14ac:dyDescent="0.3">
      <c r="B25" s="12"/>
      <c r="C25" s="12"/>
      <c r="D25" s="13">
        <f t="shared" si="0"/>
        <v>0</v>
      </c>
      <c r="E25" s="83"/>
      <c r="F25" s="84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5"/>
      <c r="F26" s="84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4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4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E18" sqref="E18:F18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6</v>
      </c>
    </row>
    <row r="3" spans="1:7" x14ac:dyDescent="0.3">
      <c r="B3" s="8"/>
    </row>
    <row r="4" spans="1:7" x14ac:dyDescent="0.3">
      <c r="B4" t="s">
        <v>50</v>
      </c>
      <c r="C4" s="36">
        <f>'Accounting Statement'!C9</f>
        <v>17095</v>
      </c>
      <c r="D4" t="s">
        <v>63</v>
      </c>
      <c r="E4" s="36">
        <f>'Accounting Statement'!D9</f>
        <v>12680</v>
      </c>
    </row>
    <row r="6" spans="1:7" x14ac:dyDescent="0.3">
      <c r="D6" t="s">
        <v>3</v>
      </c>
      <c r="E6" s="1">
        <f>E4-C4</f>
        <v>-4415</v>
      </c>
    </row>
    <row r="7" spans="1:7" x14ac:dyDescent="0.3">
      <c r="D7" t="s">
        <v>36</v>
      </c>
      <c r="E7" s="6">
        <f>IF(AND(C4=0,E4=0),0,IF(C4=0,1,IF(E4=0,-1,(E4-C4)/C4)))</f>
        <v>-0.25826264989763087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37</v>
      </c>
    </row>
    <row r="11" spans="1:7" x14ac:dyDescent="0.3">
      <c r="B11" s="76" t="s">
        <v>52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51</v>
      </c>
      <c r="C14" s="4" t="s">
        <v>64</v>
      </c>
      <c r="D14" s="5" t="s">
        <v>3</v>
      </c>
      <c r="E14" s="86" t="s">
        <v>1</v>
      </c>
      <c r="F14" s="87"/>
    </row>
    <row r="15" spans="1:7" s="17" customFormat="1" x14ac:dyDescent="0.3">
      <c r="A15" s="16"/>
      <c r="B15" s="12">
        <v>8740</v>
      </c>
      <c r="C15" s="12">
        <v>3960</v>
      </c>
      <c r="D15" s="74">
        <f>C15-B15</f>
        <v>-4780</v>
      </c>
      <c r="E15" s="83" t="s">
        <v>68</v>
      </c>
      <c r="F15" s="88"/>
      <c r="G15" s="16"/>
    </row>
    <row r="16" spans="1:7" s="11" customFormat="1" x14ac:dyDescent="0.3">
      <c r="B16" s="12">
        <v>6382</v>
      </c>
      <c r="C16" s="12">
        <v>7213</v>
      </c>
      <c r="D16" s="74">
        <f t="shared" ref="D16:D29" si="0">C16-B16</f>
        <v>831</v>
      </c>
      <c r="E16" s="83" t="s">
        <v>91</v>
      </c>
      <c r="F16" s="84"/>
    </row>
    <row r="17" spans="1:8" s="11" customFormat="1" x14ac:dyDescent="0.3">
      <c r="B17" s="12">
        <v>1631</v>
      </c>
      <c r="C17" s="12">
        <v>1000</v>
      </c>
      <c r="D17" s="74">
        <f t="shared" si="0"/>
        <v>-631</v>
      </c>
      <c r="E17" s="83" t="s">
        <v>92</v>
      </c>
      <c r="F17" s="84"/>
    </row>
    <row r="18" spans="1:8" s="11" customFormat="1" x14ac:dyDescent="0.3">
      <c r="B18" s="12">
        <v>341</v>
      </c>
      <c r="C18" s="12">
        <v>506</v>
      </c>
      <c r="D18" s="74">
        <f t="shared" si="0"/>
        <v>165</v>
      </c>
      <c r="E18" s="83" t="s">
        <v>93</v>
      </c>
      <c r="F18" s="84"/>
    </row>
    <row r="19" spans="1:8" s="11" customFormat="1" x14ac:dyDescent="0.3">
      <c r="B19" s="12"/>
      <c r="C19" s="12"/>
      <c r="D19" s="74">
        <f t="shared" si="0"/>
        <v>0</v>
      </c>
      <c r="E19" s="83"/>
      <c r="F19" s="84"/>
    </row>
    <row r="20" spans="1:8" s="11" customFormat="1" x14ac:dyDescent="0.3">
      <c r="B20" s="12"/>
      <c r="C20" s="12"/>
      <c r="D20" s="74">
        <f t="shared" si="0"/>
        <v>0</v>
      </c>
      <c r="E20" s="83"/>
      <c r="F20" s="84"/>
    </row>
    <row r="21" spans="1:8" s="11" customFormat="1" x14ac:dyDescent="0.3">
      <c r="B21" s="12"/>
      <c r="C21" s="12"/>
      <c r="D21" s="74">
        <f t="shared" si="0"/>
        <v>0</v>
      </c>
      <c r="E21" s="83"/>
      <c r="F21" s="84"/>
    </row>
    <row r="22" spans="1:8" s="11" customFormat="1" x14ac:dyDescent="0.3">
      <c r="B22" s="12"/>
      <c r="C22" s="12"/>
      <c r="D22" s="74">
        <f t="shared" si="0"/>
        <v>0</v>
      </c>
      <c r="E22" s="83"/>
      <c r="F22" s="84"/>
    </row>
    <row r="23" spans="1:8" s="11" customFormat="1" x14ac:dyDescent="0.3">
      <c r="B23" s="12"/>
      <c r="C23" s="12"/>
      <c r="D23" s="74">
        <f t="shared" si="0"/>
        <v>0</v>
      </c>
      <c r="E23" s="83"/>
      <c r="F23" s="84"/>
    </row>
    <row r="24" spans="1:8" s="11" customFormat="1" x14ac:dyDescent="0.3">
      <c r="B24" s="12"/>
      <c r="C24" s="12"/>
      <c r="D24" s="74">
        <f t="shared" si="0"/>
        <v>0</v>
      </c>
      <c r="E24" s="83"/>
      <c r="F24" s="84"/>
    </row>
    <row r="25" spans="1:8" s="11" customFormat="1" x14ac:dyDescent="0.3">
      <c r="B25" s="12"/>
      <c r="C25" s="12"/>
      <c r="D25" s="74">
        <f t="shared" si="0"/>
        <v>0</v>
      </c>
      <c r="E25" s="83"/>
      <c r="F25" s="84"/>
    </row>
    <row r="26" spans="1:8" s="11" customFormat="1" x14ac:dyDescent="0.3">
      <c r="B26" s="12"/>
      <c r="C26" s="12"/>
      <c r="D26" s="74">
        <f t="shared" si="0"/>
        <v>0</v>
      </c>
      <c r="E26" s="83"/>
      <c r="F26" s="84"/>
    </row>
    <row r="27" spans="1:8" s="11" customFormat="1" x14ac:dyDescent="0.3">
      <c r="B27" s="12"/>
      <c r="C27" s="12"/>
      <c r="D27" s="74">
        <f t="shared" si="0"/>
        <v>0</v>
      </c>
      <c r="E27" s="83"/>
      <c r="F27" s="84"/>
    </row>
    <row r="28" spans="1:8" s="11" customFormat="1" x14ac:dyDescent="0.3">
      <c r="B28" s="12"/>
      <c r="C28" s="12"/>
      <c r="D28" s="74">
        <f t="shared" si="0"/>
        <v>0</v>
      </c>
      <c r="E28" s="83"/>
      <c r="F28" s="84"/>
    </row>
    <row r="29" spans="1:8" s="11" customFormat="1" x14ac:dyDescent="0.3">
      <c r="B29" s="12"/>
      <c r="C29" s="12"/>
      <c r="D29" s="74">
        <f t="shared" si="0"/>
        <v>0</v>
      </c>
      <c r="E29" s="83"/>
      <c r="F29" s="84"/>
    </row>
    <row r="30" spans="1:8" x14ac:dyDescent="0.3">
      <c r="A30" s="9" t="s">
        <v>0</v>
      </c>
      <c r="B30" s="10">
        <f>SUM(B15:B29)</f>
        <v>17094</v>
      </c>
      <c r="C30" s="10">
        <f>SUM(C15:C29)</f>
        <v>12679</v>
      </c>
      <c r="D30" s="75">
        <f>SUM(D15:D29)</f>
        <v>-4415</v>
      </c>
      <c r="E30" s="85"/>
      <c r="F30" s="84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4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4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topLeftCell="A6" workbookViewId="0">
      <selection activeCell="E24" sqref="E24:F2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7</v>
      </c>
    </row>
    <row r="3" spans="1:7" x14ac:dyDescent="0.3">
      <c r="B3" s="8"/>
    </row>
    <row r="4" spans="1:7" x14ac:dyDescent="0.3">
      <c r="B4" t="s">
        <v>50</v>
      </c>
      <c r="C4" s="36">
        <f>'Accounting Statement'!C10</f>
        <v>18724</v>
      </c>
      <c r="D4" t="s">
        <v>63</v>
      </c>
      <c r="E4" s="36">
        <f>'Accounting Statement'!D10</f>
        <v>22670</v>
      </c>
    </row>
    <row r="6" spans="1:7" x14ac:dyDescent="0.3">
      <c r="D6" t="s">
        <v>3</v>
      </c>
      <c r="E6" s="1">
        <f>E4-C4</f>
        <v>3946</v>
      </c>
    </row>
    <row r="7" spans="1:7" x14ac:dyDescent="0.3">
      <c r="D7" t="s">
        <v>36</v>
      </c>
      <c r="E7" s="6">
        <f>IF(AND(C4=0,E4=0),0,IF(C4=0,1,IF(E4=0,-1,(E4-C4)/C4)))</f>
        <v>0.21074556718649862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61</v>
      </c>
    </row>
    <row r="11" spans="1:7" x14ac:dyDescent="0.3">
      <c r="B11" s="8"/>
    </row>
    <row r="12" spans="1:7" s="3" customFormat="1" ht="27.6" x14ac:dyDescent="0.3">
      <c r="B12" s="4" t="s">
        <v>51</v>
      </c>
      <c r="C12" s="4" t="s">
        <v>64</v>
      </c>
      <c r="D12" s="5" t="s">
        <v>3</v>
      </c>
      <c r="E12" s="86" t="s">
        <v>1</v>
      </c>
      <c r="F12" s="87"/>
    </row>
    <row r="13" spans="1:7" s="17" customFormat="1" x14ac:dyDescent="0.3">
      <c r="A13" s="16"/>
      <c r="B13" s="12">
        <v>14417</v>
      </c>
      <c r="C13" s="12">
        <v>14778</v>
      </c>
      <c r="D13" s="13">
        <f>C13-B13</f>
        <v>361</v>
      </c>
      <c r="E13" s="83" t="s">
        <v>65</v>
      </c>
      <c r="F13" s="88"/>
      <c r="G13" s="16"/>
    </row>
    <row r="14" spans="1:7" s="11" customFormat="1" x14ac:dyDescent="0.3">
      <c r="B14" s="12">
        <v>4307</v>
      </c>
      <c r="C14" s="12">
        <v>4598</v>
      </c>
      <c r="D14" s="13">
        <f t="shared" ref="D14:D27" si="0">C14-B14</f>
        <v>291</v>
      </c>
      <c r="E14" s="83" t="s">
        <v>66</v>
      </c>
      <c r="F14" s="84"/>
    </row>
    <row r="15" spans="1:7" s="11" customFormat="1" x14ac:dyDescent="0.3">
      <c r="B15" s="12">
        <v>0</v>
      </c>
      <c r="C15" s="12">
        <v>3294</v>
      </c>
      <c r="D15" s="13">
        <f t="shared" si="0"/>
        <v>3294</v>
      </c>
      <c r="E15" s="83" t="s">
        <v>67</v>
      </c>
      <c r="F15" s="84"/>
    </row>
    <row r="16" spans="1:7" s="11" customFormat="1" x14ac:dyDescent="0.3">
      <c r="B16" s="12"/>
      <c r="C16" s="12"/>
      <c r="D16" s="13">
        <f t="shared" si="0"/>
        <v>0</v>
      </c>
      <c r="E16" s="83"/>
      <c r="F16" s="84"/>
    </row>
    <row r="17" spans="1:8" s="11" customFormat="1" x14ac:dyDescent="0.3">
      <c r="B17" s="12"/>
      <c r="C17" s="12"/>
      <c r="D17" s="13">
        <f t="shared" si="0"/>
        <v>0</v>
      </c>
      <c r="E17" s="83"/>
      <c r="F17" s="84"/>
    </row>
    <row r="18" spans="1:8" s="11" customFormat="1" x14ac:dyDescent="0.3">
      <c r="B18" s="12"/>
      <c r="C18" s="12"/>
      <c r="D18" s="13">
        <f t="shared" si="0"/>
        <v>0</v>
      </c>
      <c r="E18" s="83"/>
      <c r="F18" s="84"/>
    </row>
    <row r="19" spans="1:8" s="11" customFormat="1" x14ac:dyDescent="0.3">
      <c r="B19" s="12"/>
      <c r="C19" s="12"/>
      <c r="D19" s="13">
        <f t="shared" si="0"/>
        <v>0</v>
      </c>
      <c r="E19" s="83"/>
      <c r="F19" s="84"/>
    </row>
    <row r="20" spans="1:8" s="11" customFormat="1" x14ac:dyDescent="0.3">
      <c r="B20" s="12"/>
      <c r="C20" s="12"/>
      <c r="D20" s="13">
        <f t="shared" si="0"/>
        <v>0</v>
      </c>
      <c r="E20" s="83"/>
      <c r="F20" s="84"/>
    </row>
    <row r="21" spans="1:8" s="11" customFormat="1" x14ac:dyDescent="0.3">
      <c r="B21" s="12"/>
      <c r="C21" s="12"/>
      <c r="D21" s="13">
        <f t="shared" si="0"/>
        <v>0</v>
      </c>
      <c r="E21" s="83"/>
      <c r="F21" s="84"/>
    </row>
    <row r="22" spans="1:8" s="11" customFormat="1" x14ac:dyDescent="0.3">
      <c r="B22" s="12"/>
      <c r="C22" s="12"/>
      <c r="D22" s="13">
        <f t="shared" si="0"/>
        <v>0</v>
      </c>
      <c r="E22" s="83"/>
      <c r="F22" s="84"/>
    </row>
    <row r="23" spans="1:8" s="11" customFormat="1" x14ac:dyDescent="0.3">
      <c r="B23" s="12"/>
      <c r="C23" s="12"/>
      <c r="D23" s="13">
        <f t="shared" si="0"/>
        <v>0</v>
      </c>
      <c r="E23" s="83"/>
      <c r="F23" s="84"/>
    </row>
    <row r="24" spans="1:8" s="11" customFormat="1" x14ac:dyDescent="0.3">
      <c r="B24" s="12"/>
      <c r="C24" s="12"/>
      <c r="D24" s="13">
        <f t="shared" si="0"/>
        <v>0</v>
      </c>
      <c r="E24" s="83"/>
      <c r="F24" s="84"/>
    </row>
    <row r="25" spans="1:8" s="11" customFormat="1" x14ac:dyDescent="0.3">
      <c r="B25" s="12"/>
      <c r="C25" s="12"/>
      <c r="D25" s="13">
        <f t="shared" si="0"/>
        <v>0</v>
      </c>
      <c r="E25" s="83"/>
      <c r="F25" s="84"/>
    </row>
    <row r="26" spans="1:8" s="11" customFormat="1" x14ac:dyDescent="0.3">
      <c r="B26" s="12"/>
      <c r="C26" s="12"/>
      <c r="D26" s="13">
        <f t="shared" si="0"/>
        <v>0</v>
      </c>
      <c r="E26" s="83"/>
      <c r="F26" s="84"/>
    </row>
    <row r="27" spans="1:8" s="11" customFormat="1" x14ac:dyDescent="0.3">
      <c r="B27" s="12"/>
      <c r="C27" s="12"/>
      <c r="D27" s="13">
        <f t="shared" si="0"/>
        <v>0</v>
      </c>
      <c r="E27" s="83"/>
      <c r="F27" s="84"/>
    </row>
    <row r="28" spans="1:8" x14ac:dyDescent="0.3">
      <c r="A28" s="9" t="s">
        <v>0</v>
      </c>
      <c r="B28" s="10">
        <f>SUM(B13:B27)</f>
        <v>18724</v>
      </c>
      <c r="C28" s="10">
        <f>SUM(C13:C27)</f>
        <v>22670</v>
      </c>
      <c r="D28" s="10">
        <f>SUM(D13:D27)</f>
        <v>3946</v>
      </c>
      <c r="E28" s="85"/>
      <c r="F28" s="84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4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4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50</v>
      </c>
      <c r="C4" s="36">
        <f>'Accounting Statement'!C11</f>
        <v>0</v>
      </c>
      <c r="D4" t="s">
        <v>63</v>
      </c>
      <c r="E4" s="36">
        <f>'Accounting Statement'!D11</f>
        <v>0</v>
      </c>
    </row>
    <row r="6" spans="1:7" x14ac:dyDescent="0.3">
      <c r="D6" t="s">
        <v>3</v>
      </c>
      <c r="E6" s="1">
        <f>E4-C4</f>
        <v>0</v>
      </c>
    </row>
    <row r="7" spans="1:7" x14ac:dyDescent="0.3">
      <c r="D7" t="s">
        <v>36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8"/>
    </row>
    <row r="11" spans="1:7" s="3" customFormat="1" ht="27.6" x14ac:dyDescent="0.3">
      <c r="B11" s="4" t="s">
        <v>51</v>
      </c>
      <c r="C11" s="4" t="s">
        <v>64</v>
      </c>
      <c r="D11" s="5" t="s">
        <v>3</v>
      </c>
      <c r="E11" s="86" t="s">
        <v>1</v>
      </c>
      <c r="F11" s="87"/>
    </row>
    <row r="12" spans="1:7" s="17" customFormat="1" x14ac:dyDescent="0.3">
      <c r="A12" s="16"/>
      <c r="B12" s="13"/>
      <c r="C12" s="13"/>
      <c r="D12" s="13">
        <f>C12-B12</f>
        <v>0</v>
      </c>
      <c r="E12" s="89"/>
      <c r="F12" s="90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3"/>
      <c r="F13" s="84"/>
    </row>
    <row r="14" spans="1:7" s="11" customFormat="1" x14ac:dyDescent="0.3">
      <c r="B14" s="12"/>
      <c r="C14" s="12"/>
      <c r="D14" s="13">
        <f t="shared" si="0"/>
        <v>0</v>
      </c>
      <c r="E14" s="83"/>
      <c r="F14" s="84"/>
    </row>
    <row r="15" spans="1:7" s="11" customFormat="1" x14ac:dyDescent="0.3">
      <c r="B15" s="12"/>
      <c r="C15" s="12"/>
      <c r="D15" s="13">
        <f t="shared" si="0"/>
        <v>0</v>
      </c>
      <c r="E15" s="83"/>
      <c r="F15" s="84"/>
    </row>
    <row r="16" spans="1:7" s="11" customFormat="1" x14ac:dyDescent="0.3">
      <c r="B16" s="12"/>
      <c r="C16" s="12"/>
      <c r="D16" s="13">
        <f t="shared" si="0"/>
        <v>0</v>
      </c>
      <c r="E16" s="83"/>
      <c r="F16" s="84"/>
    </row>
    <row r="17" spans="1:8" s="11" customFormat="1" x14ac:dyDescent="0.3">
      <c r="B17" s="12"/>
      <c r="C17" s="12"/>
      <c r="D17" s="13">
        <f t="shared" si="0"/>
        <v>0</v>
      </c>
      <c r="E17" s="83"/>
      <c r="F17" s="84"/>
    </row>
    <row r="18" spans="1:8" s="11" customFormat="1" x14ac:dyDescent="0.3">
      <c r="B18" s="12"/>
      <c r="C18" s="12"/>
      <c r="D18" s="13">
        <f t="shared" si="0"/>
        <v>0</v>
      </c>
      <c r="E18" s="83"/>
      <c r="F18" s="84"/>
    </row>
    <row r="19" spans="1:8" s="11" customFormat="1" x14ac:dyDescent="0.3">
      <c r="B19" s="12"/>
      <c r="C19" s="12"/>
      <c r="D19" s="13">
        <f t="shared" si="0"/>
        <v>0</v>
      </c>
      <c r="E19" s="83"/>
      <c r="F19" s="84"/>
    </row>
    <row r="20" spans="1:8" s="11" customFormat="1" x14ac:dyDescent="0.3">
      <c r="B20" s="12"/>
      <c r="C20" s="12"/>
      <c r="D20" s="13">
        <f t="shared" si="0"/>
        <v>0</v>
      </c>
      <c r="E20" s="83"/>
      <c r="F20" s="84"/>
    </row>
    <row r="21" spans="1:8" s="11" customFormat="1" x14ac:dyDescent="0.3">
      <c r="B21" s="12"/>
      <c r="C21" s="12"/>
      <c r="D21" s="13">
        <f t="shared" si="0"/>
        <v>0</v>
      </c>
      <c r="E21" s="83"/>
      <c r="F21" s="84"/>
    </row>
    <row r="22" spans="1:8" s="11" customFormat="1" x14ac:dyDescent="0.3">
      <c r="B22" s="12"/>
      <c r="C22" s="12"/>
      <c r="D22" s="13">
        <f t="shared" si="0"/>
        <v>0</v>
      </c>
      <c r="E22" s="83"/>
      <c r="F22" s="84"/>
    </row>
    <row r="23" spans="1:8" s="11" customFormat="1" x14ac:dyDescent="0.3">
      <c r="B23" s="12"/>
      <c r="C23" s="12"/>
      <c r="D23" s="13">
        <f t="shared" si="0"/>
        <v>0</v>
      </c>
      <c r="E23" s="83"/>
      <c r="F23" s="84"/>
    </row>
    <row r="24" spans="1:8" s="11" customFormat="1" x14ac:dyDescent="0.3">
      <c r="B24" s="12"/>
      <c r="C24" s="12"/>
      <c r="D24" s="13">
        <f t="shared" si="0"/>
        <v>0</v>
      </c>
      <c r="E24" s="83"/>
      <c r="F24" s="84"/>
    </row>
    <row r="25" spans="1:8" s="11" customFormat="1" x14ac:dyDescent="0.3">
      <c r="B25" s="12"/>
      <c r="C25" s="12"/>
      <c r="D25" s="13">
        <f t="shared" si="0"/>
        <v>0</v>
      </c>
      <c r="E25" s="83"/>
      <c r="F25" s="84"/>
    </row>
    <row r="26" spans="1:8" s="11" customFormat="1" x14ac:dyDescent="0.3">
      <c r="B26" s="12"/>
      <c r="C26" s="12"/>
      <c r="D26" s="13">
        <f t="shared" si="0"/>
        <v>0</v>
      </c>
      <c r="E26" s="83"/>
      <c r="F26" s="84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5"/>
      <c r="F27" s="84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4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4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4"/>
  <sheetViews>
    <sheetView topLeftCell="A14" workbookViewId="0">
      <selection activeCell="E24" sqref="E24:F2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9</v>
      </c>
    </row>
    <row r="3" spans="1:8" x14ac:dyDescent="0.3">
      <c r="B3" s="8"/>
    </row>
    <row r="4" spans="1:8" x14ac:dyDescent="0.3">
      <c r="B4" t="s">
        <v>50</v>
      </c>
      <c r="C4" s="36">
        <f>'Accounting Statement'!C12</f>
        <v>34192</v>
      </c>
      <c r="D4" t="s">
        <v>63</v>
      </c>
      <c r="E4" s="36">
        <f>'Accounting Statement'!D12</f>
        <v>28287</v>
      </c>
    </row>
    <row r="6" spans="1:8" x14ac:dyDescent="0.3">
      <c r="D6" t="s">
        <v>3</v>
      </c>
      <c r="E6" s="1">
        <f>E4-C4</f>
        <v>-5905</v>
      </c>
    </row>
    <row r="7" spans="1:8" x14ac:dyDescent="0.3">
      <c r="D7" t="s">
        <v>36</v>
      </c>
      <c r="E7" s="6">
        <f>IF(AND(C4=0,E4=0),0,IF(C4=0,1,IF(E4=0,-1,(E4-C4)/C4)))</f>
        <v>-0.17270121665886756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5</v>
      </c>
    </row>
    <row r="10" spans="1:8" ht="15" x14ac:dyDescent="0.35">
      <c r="B10" s="18" t="s">
        <v>38</v>
      </c>
    </row>
    <row r="11" spans="1:8" x14ac:dyDescent="0.3">
      <c r="B11" s="76" t="s">
        <v>52</v>
      </c>
    </row>
    <row r="12" spans="1:8" x14ac:dyDescent="0.3">
      <c r="B12" s="8"/>
    </row>
    <row r="13" spans="1:8" s="3" customFormat="1" ht="27.6" x14ac:dyDescent="0.3">
      <c r="B13" s="4" t="s">
        <v>51</v>
      </c>
      <c r="C13" s="4" t="s">
        <v>64</v>
      </c>
      <c r="D13" s="5" t="s">
        <v>3</v>
      </c>
      <c r="E13" s="86" t="s">
        <v>1</v>
      </c>
      <c r="F13" s="87"/>
      <c r="G13" s="86" t="s">
        <v>53</v>
      </c>
      <c r="H13" s="87"/>
    </row>
    <row r="14" spans="1:8" s="17" customFormat="1" x14ac:dyDescent="0.3">
      <c r="A14" s="16"/>
      <c r="B14" s="12">
        <v>4938</v>
      </c>
      <c r="C14" s="12">
        <v>4091</v>
      </c>
      <c r="D14" s="74">
        <f>C14-B14</f>
        <v>-847</v>
      </c>
      <c r="E14" s="83" t="s">
        <v>69</v>
      </c>
      <c r="F14" s="88"/>
      <c r="G14" s="16"/>
    </row>
    <row r="15" spans="1:8" s="11" customFormat="1" x14ac:dyDescent="0.3">
      <c r="B15" s="12">
        <v>234</v>
      </c>
      <c r="C15" s="12">
        <v>72</v>
      </c>
      <c r="D15" s="74">
        <f t="shared" ref="D15:D30" si="0">C15-B15</f>
        <v>-162</v>
      </c>
      <c r="E15" s="83" t="s">
        <v>70</v>
      </c>
      <c r="F15" s="84"/>
    </row>
    <row r="16" spans="1:8" s="11" customFormat="1" x14ac:dyDescent="0.3">
      <c r="B16" s="12">
        <f>111+181</f>
        <v>292</v>
      </c>
      <c r="C16" s="12">
        <v>224</v>
      </c>
      <c r="D16" s="74">
        <f t="shared" si="0"/>
        <v>-68</v>
      </c>
      <c r="E16" s="83" t="s">
        <v>71</v>
      </c>
      <c r="F16" s="84"/>
    </row>
    <row r="17" spans="1:8" s="11" customFormat="1" x14ac:dyDescent="0.3">
      <c r="B17" s="12">
        <v>470</v>
      </c>
      <c r="C17" s="12">
        <v>80</v>
      </c>
      <c r="D17" s="74">
        <f t="shared" si="0"/>
        <v>-390</v>
      </c>
      <c r="E17" s="83" t="s">
        <v>72</v>
      </c>
      <c r="F17" s="84"/>
    </row>
    <row r="18" spans="1:8" s="11" customFormat="1" x14ac:dyDescent="0.3">
      <c r="B18" s="12">
        <v>495</v>
      </c>
      <c r="C18" s="12">
        <v>545</v>
      </c>
      <c r="D18" s="74">
        <f t="shared" si="0"/>
        <v>50</v>
      </c>
      <c r="E18" s="83" t="s">
        <v>73</v>
      </c>
      <c r="F18" s="84"/>
    </row>
    <row r="19" spans="1:8" s="11" customFormat="1" x14ac:dyDescent="0.3">
      <c r="B19" s="12">
        <v>499</v>
      </c>
      <c r="C19" s="12">
        <v>607</v>
      </c>
      <c r="D19" s="74">
        <f t="shared" si="0"/>
        <v>108</v>
      </c>
      <c r="E19" s="83" t="s">
        <v>74</v>
      </c>
      <c r="F19" s="84"/>
    </row>
    <row r="20" spans="1:8" s="11" customFormat="1" x14ac:dyDescent="0.3">
      <c r="B20" s="12">
        <v>339</v>
      </c>
      <c r="C20" s="12">
        <v>444</v>
      </c>
      <c r="D20" s="74">
        <f t="shared" si="0"/>
        <v>105</v>
      </c>
      <c r="E20" s="83" t="s">
        <v>75</v>
      </c>
      <c r="F20" s="84"/>
    </row>
    <row r="21" spans="1:8" s="11" customFormat="1" x14ac:dyDescent="0.3">
      <c r="B21" s="12">
        <v>6738</v>
      </c>
      <c r="C21" s="12">
        <v>490</v>
      </c>
      <c r="D21" s="74">
        <f t="shared" si="0"/>
        <v>-6248</v>
      </c>
      <c r="E21" s="83" t="s">
        <v>76</v>
      </c>
      <c r="F21" s="84"/>
    </row>
    <row r="22" spans="1:8" s="11" customFormat="1" x14ac:dyDescent="0.3">
      <c r="B22" s="12">
        <v>300</v>
      </c>
      <c r="C22" s="12">
        <v>800</v>
      </c>
      <c r="D22" s="74">
        <f t="shared" si="0"/>
        <v>500</v>
      </c>
      <c r="E22" s="83" t="s">
        <v>77</v>
      </c>
      <c r="F22" s="84"/>
    </row>
    <row r="23" spans="1:8" s="11" customFormat="1" x14ac:dyDescent="0.3">
      <c r="B23" s="12">
        <v>6937</v>
      </c>
      <c r="C23" s="12">
        <v>7499</v>
      </c>
      <c r="D23" s="74">
        <f t="shared" si="0"/>
        <v>562</v>
      </c>
      <c r="E23" s="83" t="s">
        <v>78</v>
      </c>
      <c r="F23" s="84"/>
    </row>
    <row r="24" spans="1:8" s="11" customFormat="1" x14ac:dyDescent="0.3">
      <c r="B24" s="12">
        <v>830</v>
      </c>
      <c r="C24" s="12">
        <v>782</v>
      </c>
      <c r="D24" s="74">
        <f t="shared" si="0"/>
        <v>-48</v>
      </c>
      <c r="E24" s="83" t="s">
        <v>79</v>
      </c>
      <c r="F24" s="84"/>
    </row>
    <row r="25" spans="1:8" s="11" customFormat="1" x14ac:dyDescent="0.3">
      <c r="B25" s="12">
        <v>659</v>
      </c>
      <c r="C25" s="12">
        <v>698</v>
      </c>
      <c r="D25" s="74">
        <f t="shared" si="0"/>
        <v>39</v>
      </c>
      <c r="E25" s="83" t="s">
        <v>80</v>
      </c>
      <c r="F25" s="84"/>
    </row>
    <row r="26" spans="1:8" s="11" customFormat="1" x14ac:dyDescent="0.3">
      <c r="B26" s="12">
        <v>832</v>
      </c>
      <c r="C26" s="12">
        <v>871</v>
      </c>
      <c r="D26" s="74">
        <f t="shared" si="0"/>
        <v>39</v>
      </c>
      <c r="E26" s="83" t="s">
        <v>81</v>
      </c>
      <c r="F26" s="84"/>
    </row>
    <row r="27" spans="1:8" s="11" customFormat="1" x14ac:dyDescent="0.3">
      <c r="B27" s="12">
        <v>232</v>
      </c>
      <c r="C27" s="12">
        <v>277</v>
      </c>
      <c r="D27" s="74">
        <f t="shared" si="0"/>
        <v>45</v>
      </c>
      <c r="E27" s="83" t="s">
        <v>85</v>
      </c>
      <c r="F27" s="84"/>
    </row>
    <row r="28" spans="1:8" s="11" customFormat="1" x14ac:dyDescent="0.3">
      <c r="B28" s="12">
        <v>67</v>
      </c>
      <c r="C28" s="12">
        <v>0</v>
      </c>
      <c r="D28" s="74">
        <f t="shared" si="0"/>
        <v>-67</v>
      </c>
      <c r="E28" s="83" t="s">
        <v>82</v>
      </c>
      <c r="F28" s="84"/>
    </row>
    <row r="29" spans="1:8" s="77" customFormat="1" ht="33" customHeight="1" x14ac:dyDescent="0.3">
      <c r="B29" s="78">
        <v>9258</v>
      </c>
      <c r="C29" s="78">
        <f>4711+5004</f>
        <v>9715</v>
      </c>
      <c r="D29" s="79">
        <f t="shared" si="0"/>
        <v>457</v>
      </c>
      <c r="E29" s="91" t="s">
        <v>83</v>
      </c>
      <c r="F29" s="87"/>
    </row>
    <row r="30" spans="1:8" s="77" customFormat="1" ht="33" customHeight="1" x14ac:dyDescent="0.3">
      <c r="B30" s="78">
        <v>51</v>
      </c>
      <c r="C30" s="78">
        <v>71</v>
      </c>
      <c r="D30" s="79">
        <f t="shared" si="0"/>
        <v>20</v>
      </c>
      <c r="E30" s="91" t="s">
        <v>84</v>
      </c>
      <c r="F30" s="87"/>
    </row>
    <row r="31" spans="1:8" x14ac:dyDescent="0.3">
      <c r="A31" s="9" t="s">
        <v>0</v>
      </c>
      <c r="B31" s="75">
        <f t="shared" ref="B31:C31" si="1">SUM(B14:B30)</f>
        <v>33171</v>
      </c>
      <c r="C31" s="75">
        <f t="shared" si="1"/>
        <v>27266</v>
      </c>
      <c r="D31" s="75">
        <f>SUM(D14:D30)</f>
        <v>-5905</v>
      </c>
      <c r="E31" s="85"/>
      <c r="F31" s="84"/>
      <c r="G31" s="7"/>
    </row>
    <row r="32" spans="1:8" x14ac:dyDescent="0.3">
      <c r="H32" s="2"/>
    </row>
    <row r="33" spans="1:6" x14ac:dyDescent="0.3">
      <c r="F33" s="7"/>
    </row>
    <row r="34" spans="1:6" x14ac:dyDescent="0.3">
      <c r="A34" s="14" t="s">
        <v>4</v>
      </c>
    </row>
  </sheetData>
  <mergeCells count="20">
    <mergeCell ref="E31:F31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0:F30"/>
    <mergeCell ref="G13:H13"/>
    <mergeCell ref="E25:F25"/>
    <mergeCell ref="E26:F26"/>
    <mergeCell ref="E28:F28"/>
    <mergeCell ref="E29:F29"/>
    <mergeCell ref="E27:F27"/>
  </mergeCells>
  <pageMargins left="0.7" right="0.7" top="0.75" bottom="0.75" header="0.3" footer="0.3"/>
  <pageSetup paperSize="9" scale="59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tabSelected="1" topLeftCell="B1" workbookViewId="0">
      <selection activeCell="E20" sqref="E20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26.77734375" style="59" bestFit="1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42</v>
      </c>
    </row>
    <row r="3" spans="2:7" x14ac:dyDescent="0.3">
      <c r="B3" s="60"/>
    </row>
    <row r="4" spans="2:7" x14ac:dyDescent="0.3">
      <c r="B4" s="59" t="s">
        <v>43</v>
      </c>
      <c r="C4" s="65">
        <f>'Accounting Statement'!D13</f>
        <v>37987</v>
      </c>
      <c r="D4" s="59" t="s">
        <v>44</v>
      </c>
      <c r="E4" s="65">
        <f>'Accounting Statement'!D8</f>
        <v>28875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45</v>
      </c>
      <c r="F8" s="60" t="s">
        <v>45</v>
      </c>
      <c r="G8" s="60" t="s">
        <v>45</v>
      </c>
    </row>
    <row r="9" spans="2:7" x14ac:dyDescent="0.3">
      <c r="B9" s="60" t="s">
        <v>46</v>
      </c>
    </row>
    <row r="10" spans="2:7" x14ac:dyDescent="0.3">
      <c r="C10" s="61" t="s">
        <v>94</v>
      </c>
      <c r="E10" s="61">
        <v>5000</v>
      </c>
    </row>
    <row r="11" spans="2:7" x14ac:dyDescent="0.3">
      <c r="C11" s="61" t="s">
        <v>86</v>
      </c>
      <c r="E11" s="61">
        <v>2000</v>
      </c>
    </row>
    <row r="12" spans="2:7" x14ac:dyDescent="0.3">
      <c r="C12" s="61" t="s">
        <v>87</v>
      </c>
      <c r="E12" s="61">
        <v>6000</v>
      </c>
    </row>
    <row r="13" spans="2:7" x14ac:dyDescent="0.3">
      <c r="C13" s="61" t="s">
        <v>88</v>
      </c>
      <c r="E13" s="61">
        <v>10000</v>
      </c>
    </row>
    <row r="14" spans="2:7" x14ac:dyDescent="0.3">
      <c r="C14" s="61" t="s">
        <v>89</v>
      </c>
      <c r="E14" s="61">
        <v>9500</v>
      </c>
    </row>
    <row r="15" spans="2:7" x14ac:dyDescent="0.3">
      <c r="C15" s="61" t="s">
        <v>95</v>
      </c>
      <c r="E15" s="61">
        <v>3951</v>
      </c>
    </row>
    <row r="16" spans="2:7" x14ac:dyDescent="0.3">
      <c r="C16" s="61"/>
      <c r="E16" s="61"/>
    </row>
    <row r="17" spans="2:7" x14ac:dyDescent="0.3">
      <c r="F17" s="62">
        <f>SUM(E10:E16)</f>
        <v>36451</v>
      </c>
    </row>
    <row r="19" spans="2:7" x14ac:dyDescent="0.3">
      <c r="B19" s="60" t="s">
        <v>47</v>
      </c>
      <c r="E19" s="61">
        <v>1536</v>
      </c>
    </row>
    <row r="20" spans="2:7" x14ac:dyDescent="0.3">
      <c r="F20" s="62">
        <f>E19</f>
        <v>1536</v>
      </c>
    </row>
    <row r="21" spans="2:7" ht="15" thickBot="1" x14ac:dyDescent="0.35">
      <c r="B21" s="60" t="s">
        <v>48</v>
      </c>
      <c r="G21" s="63">
        <f>F17+F20</f>
        <v>37987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E25" sqref="E1:F2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10</v>
      </c>
    </row>
    <row r="3" spans="1:8" x14ac:dyDescent="0.3">
      <c r="B3" s="8"/>
    </row>
    <row r="4" spans="1:8" x14ac:dyDescent="0.3">
      <c r="B4" t="s">
        <v>50</v>
      </c>
      <c r="C4" s="36">
        <f>'Accounting Statement'!C16</f>
        <v>18228</v>
      </c>
      <c r="D4" t="s">
        <v>63</v>
      </c>
      <c r="E4" s="36">
        <f>'Accounting Statement'!D16</f>
        <v>19083</v>
      </c>
    </row>
    <row r="6" spans="1:8" x14ac:dyDescent="0.3">
      <c r="D6" t="s">
        <v>3</v>
      </c>
      <c r="E6" s="1">
        <f>E4-C4</f>
        <v>855</v>
      </c>
    </row>
    <row r="7" spans="1:8" x14ac:dyDescent="0.3">
      <c r="D7" t="s">
        <v>36</v>
      </c>
      <c r="E7" s="6">
        <f>IF(AND(C4=0,E4=0),0,IF(C4=0,1,IF(E4=0,-1,(E4-C4)/C4)))</f>
        <v>4.6905859117840683E-2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5</v>
      </c>
    </row>
    <row r="10" spans="1:8" ht="15" x14ac:dyDescent="0.35">
      <c r="B10" s="19" t="s">
        <v>11</v>
      </c>
    </row>
    <row r="11" spans="1:8" ht="15" x14ac:dyDescent="0.35">
      <c r="B11" s="18" t="s">
        <v>54</v>
      </c>
    </row>
    <row r="12" spans="1:8" s="3" customFormat="1" ht="26.25" customHeight="1" x14ac:dyDescent="0.3">
      <c r="B12" s="4" t="s">
        <v>51</v>
      </c>
      <c r="C12" s="4" t="s">
        <v>64</v>
      </c>
      <c r="D12" s="5" t="s">
        <v>3</v>
      </c>
      <c r="E12" s="86" t="s">
        <v>1</v>
      </c>
      <c r="F12" s="87"/>
      <c r="G12" s="72" t="s">
        <v>58</v>
      </c>
      <c r="H12" s="73" t="s">
        <v>59</v>
      </c>
    </row>
    <row r="13" spans="1:8" s="17" customFormat="1" x14ac:dyDescent="0.3">
      <c r="A13" s="16"/>
      <c r="B13" s="13"/>
      <c r="C13" s="13"/>
      <c r="D13" s="13">
        <f>C13-B13</f>
        <v>0</v>
      </c>
      <c r="E13" s="89"/>
      <c r="F13" s="90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3"/>
      <c r="F14" s="84"/>
    </row>
    <row r="15" spans="1:8" s="11" customFormat="1" x14ac:dyDescent="0.3">
      <c r="B15" s="12"/>
      <c r="C15" s="12"/>
      <c r="D15" s="13">
        <f t="shared" si="0"/>
        <v>0</v>
      </c>
      <c r="E15" s="83"/>
      <c r="F15" s="84"/>
    </row>
    <row r="16" spans="1:8" s="11" customFormat="1" x14ac:dyDescent="0.3">
      <c r="B16" s="12"/>
      <c r="C16" s="12"/>
      <c r="D16" s="13">
        <f t="shared" si="0"/>
        <v>0</v>
      </c>
      <c r="E16" s="83"/>
      <c r="F16" s="84"/>
    </row>
    <row r="17" spans="1:12" s="11" customFormat="1" x14ac:dyDescent="0.3">
      <c r="B17" s="12"/>
      <c r="C17" s="12"/>
      <c r="D17" s="13">
        <f t="shared" si="0"/>
        <v>0</v>
      </c>
      <c r="E17" s="83"/>
      <c r="F17" s="84"/>
    </row>
    <row r="18" spans="1:12" s="11" customFormat="1" x14ac:dyDescent="0.3">
      <c r="B18" s="12"/>
      <c r="C18" s="12"/>
      <c r="D18" s="13">
        <f t="shared" si="0"/>
        <v>0</v>
      </c>
      <c r="E18" s="83"/>
      <c r="F18" s="84"/>
      <c r="L18" s="20"/>
    </row>
    <row r="19" spans="1:12" s="11" customFormat="1" x14ac:dyDescent="0.3">
      <c r="B19" s="12"/>
      <c r="C19" s="12"/>
      <c r="D19" s="13">
        <f t="shared" si="0"/>
        <v>0</v>
      </c>
      <c r="E19" s="83"/>
      <c r="F19" s="84"/>
    </row>
    <row r="20" spans="1:12" s="11" customFormat="1" x14ac:dyDescent="0.3">
      <c r="B20" s="12"/>
      <c r="C20" s="12"/>
      <c r="D20" s="13">
        <f t="shared" si="0"/>
        <v>0</v>
      </c>
      <c r="E20" s="83"/>
      <c r="F20" s="84"/>
    </row>
    <row r="21" spans="1:12" s="11" customFormat="1" x14ac:dyDescent="0.3">
      <c r="B21" s="12"/>
      <c r="C21" s="12"/>
      <c r="D21" s="13">
        <f t="shared" si="0"/>
        <v>0</v>
      </c>
      <c r="E21" s="83"/>
      <c r="F21" s="84"/>
    </row>
    <row r="22" spans="1:12" s="11" customFormat="1" x14ac:dyDescent="0.3">
      <c r="B22" s="12"/>
      <c r="C22" s="12"/>
      <c r="D22" s="13">
        <f t="shared" si="0"/>
        <v>0</v>
      </c>
      <c r="E22" s="83"/>
      <c r="F22" s="84"/>
    </row>
    <row r="23" spans="1:12" s="11" customFormat="1" x14ac:dyDescent="0.3">
      <c r="B23" s="12"/>
      <c r="C23" s="12"/>
      <c r="D23" s="13">
        <f t="shared" si="0"/>
        <v>0</v>
      </c>
      <c r="E23" s="83"/>
      <c r="F23" s="84"/>
    </row>
    <row r="24" spans="1:12" s="11" customFormat="1" x14ac:dyDescent="0.3">
      <c r="B24" s="12"/>
      <c r="C24" s="12"/>
      <c r="D24" s="13">
        <f t="shared" si="0"/>
        <v>0</v>
      </c>
      <c r="E24" s="83"/>
      <c r="F24" s="84"/>
    </row>
    <row r="25" spans="1:12" s="11" customFormat="1" x14ac:dyDescent="0.3">
      <c r="B25" s="12"/>
      <c r="C25" s="12"/>
      <c r="D25" s="13">
        <f t="shared" si="0"/>
        <v>0</v>
      </c>
      <c r="E25" s="83"/>
      <c r="F25" s="84"/>
    </row>
    <row r="26" spans="1:12" s="11" customFormat="1" x14ac:dyDescent="0.3">
      <c r="B26" s="12"/>
      <c r="C26" s="12"/>
      <c r="D26" s="13">
        <f t="shared" si="0"/>
        <v>0</v>
      </c>
      <c r="E26" s="83"/>
      <c r="F26" s="84"/>
    </row>
    <row r="27" spans="1:12" s="11" customFormat="1" x14ac:dyDescent="0.3">
      <c r="B27" s="12"/>
      <c r="C27" s="12"/>
      <c r="D27" s="13">
        <f t="shared" si="0"/>
        <v>0</v>
      </c>
      <c r="E27" s="83"/>
      <c r="F27" s="84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5"/>
      <c r="F28" s="84"/>
      <c r="G28" s="7"/>
    </row>
    <row r="29" spans="1:12" x14ac:dyDescent="0.3">
      <c r="H29" s="2"/>
    </row>
    <row r="30" spans="1:12" x14ac:dyDescent="0.3">
      <c r="A30" s="14" t="s">
        <v>4</v>
      </c>
      <c r="F30" s="7"/>
    </row>
    <row r="32" spans="1:12" ht="15" x14ac:dyDescent="0.35">
      <c r="B32" s="18" t="s">
        <v>55</v>
      </c>
    </row>
    <row r="33" spans="1:8" x14ac:dyDescent="0.3">
      <c r="B33" t="s">
        <v>60</v>
      </c>
    </row>
    <row r="34" spans="1:8" x14ac:dyDescent="0.3">
      <c r="B34" t="s">
        <v>50</v>
      </c>
      <c r="C34" s="36">
        <f>'Accounting Statement'!C45</f>
        <v>0</v>
      </c>
      <c r="D34" t="s">
        <v>63</v>
      </c>
      <c r="E34" s="36">
        <f>'Accounting Statement'!D45</f>
        <v>0</v>
      </c>
    </row>
    <row r="36" spans="1:8" ht="41.4" x14ac:dyDescent="0.3">
      <c r="A36" s="3"/>
      <c r="B36" s="4" t="s">
        <v>51</v>
      </c>
      <c r="C36" s="4" t="s">
        <v>64</v>
      </c>
      <c r="D36" s="5" t="s">
        <v>3</v>
      </c>
      <c r="E36" s="86" t="s">
        <v>1</v>
      </c>
      <c r="F36" s="87"/>
      <c r="G36" s="72" t="s">
        <v>58</v>
      </c>
      <c r="H36" s="73" t="s">
        <v>59</v>
      </c>
    </row>
    <row r="37" spans="1:8" x14ac:dyDescent="0.3">
      <c r="A37" s="16"/>
      <c r="B37" s="13"/>
      <c r="C37" s="13"/>
      <c r="D37" s="13">
        <f>C37-B37</f>
        <v>0</v>
      </c>
      <c r="E37" s="89"/>
      <c r="F37" s="90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3"/>
      <c r="F38" s="84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3"/>
      <c r="F39" s="84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5"/>
      <c r="F40" s="84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57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1" sqref="C1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50</v>
      </c>
      <c r="C4" s="36">
        <f>'Accounting Statement'!C17</f>
        <v>0</v>
      </c>
      <c r="D4" t="s">
        <v>63</v>
      </c>
      <c r="E4" s="36">
        <f>'Accounting Statement'!D17</f>
        <v>0</v>
      </c>
    </row>
    <row r="6" spans="1:7" x14ac:dyDescent="0.3">
      <c r="D6" t="s">
        <v>3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5</v>
      </c>
    </row>
    <row r="10" spans="1:7" ht="15" x14ac:dyDescent="0.35">
      <c r="B10" s="18" t="s">
        <v>56</v>
      </c>
    </row>
    <row r="11" spans="1:7" s="3" customFormat="1" ht="27.6" x14ac:dyDescent="0.3">
      <c r="B11" s="4" t="s">
        <v>51</v>
      </c>
      <c r="C11" s="4" t="s">
        <v>64</v>
      </c>
      <c r="D11" s="5" t="s">
        <v>3</v>
      </c>
      <c r="E11" s="86" t="s">
        <v>1</v>
      </c>
      <c r="F11" s="87"/>
    </row>
    <row r="12" spans="1:7" s="17" customFormat="1" x14ac:dyDescent="0.3">
      <c r="A12" s="16"/>
      <c r="B12" s="13"/>
      <c r="C12" s="13"/>
      <c r="D12" s="13">
        <f>C12-B12</f>
        <v>0</v>
      </c>
      <c r="E12" s="89"/>
      <c r="F12" s="90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3"/>
      <c r="F13" s="84"/>
    </row>
    <row r="14" spans="1:7" s="11" customFormat="1" x14ac:dyDescent="0.3">
      <c r="B14" s="12"/>
      <c r="C14" s="12"/>
      <c r="D14" s="13">
        <f t="shared" si="0"/>
        <v>0</v>
      </c>
      <c r="E14" s="83"/>
      <c r="F14" s="84"/>
    </row>
    <row r="15" spans="1:7" s="11" customFormat="1" x14ac:dyDescent="0.3">
      <c r="B15" s="12"/>
      <c r="C15" s="12"/>
      <c r="D15" s="13">
        <f t="shared" si="0"/>
        <v>0</v>
      </c>
      <c r="E15" s="83"/>
      <c r="F15" s="84"/>
    </row>
    <row r="16" spans="1:7" s="11" customFormat="1" x14ac:dyDescent="0.3">
      <c r="B16" s="12"/>
      <c r="C16" s="12"/>
      <c r="D16" s="13">
        <f t="shared" si="0"/>
        <v>0</v>
      </c>
      <c r="E16" s="83"/>
      <c r="F16" s="84"/>
    </row>
    <row r="17" spans="1:8" s="11" customFormat="1" x14ac:dyDescent="0.3">
      <c r="B17" s="12"/>
      <c r="C17" s="12"/>
      <c r="D17" s="13">
        <f t="shared" si="0"/>
        <v>0</v>
      </c>
      <c r="E17" s="83"/>
      <c r="F17" s="84"/>
    </row>
    <row r="18" spans="1:8" s="11" customFormat="1" x14ac:dyDescent="0.3">
      <c r="B18" s="12"/>
      <c r="C18" s="12"/>
      <c r="D18" s="13">
        <f t="shared" si="0"/>
        <v>0</v>
      </c>
      <c r="E18" s="83"/>
      <c r="F18" s="84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5"/>
      <c r="F19" s="84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4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madron pc</cp:lastModifiedBy>
  <cp:lastPrinted>2025-04-05T10:50:05Z</cp:lastPrinted>
  <dcterms:created xsi:type="dcterms:W3CDTF">2023-03-10T09:35:56Z</dcterms:created>
  <dcterms:modified xsi:type="dcterms:W3CDTF">2025-05-09T09:37:42Z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